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<sst xmlns="http://schemas.openxmlformats.org/spreadsheetml/2006/main" count="67" uniqueCount="66">
  <si>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x</t>
  </si>
  <si>
    <t>y</t>
  </si>
  <si>
    <t>Исходные данные</t>
  </si>
  <si>
    <t>Y-пересечение</t>
  </si>
  <si>
    <t>Переменная X 1</t>
  </si>
  <si>
    <t>Предсказ.</t>
  </si>
  <si>
    <t>y^</t>
  </si>
  <si>
    <t>m=6</t>
  </si>
  <si>
    <t>(y-y^)^2</t>
  </si>
  <si>
    <t>V0=</t>
  </si>
  <si>
    <t>Отклонения^2</t>
  </si>
  <si>
    <t>s0=</t>
  </si>
  <si>
    <t>Ст. ошибка</t>
  </si>
  <si>
    <t>Коэф-ты</t>
  </si>
  <si>
    <t>a=</t>
  </si>
  <si>
    <t>b=</t>
  </si>
  <si>
    <t xml:space="preserve">     (уравнения регрессии)</t>
  </si>
  <si>
    <t>(Кусочек регрессионного анализа)</t>
  </si>
  <si>
    <t>выпишем стандартную ошибку коэффициента при X: s(b)=0.000996</t>
  </si>
  <si>
    <t xml:space="preserve"> y=-0.000288+0.1578 x,  т.е. b = 0.1578</t>
  </si>
  <si>
    <t>Сумма y =</t>
  </si>
  <si>
    <t xml:space="preserve">            столбец E (y^ - предсказанное по уравнению)</t>
  </si>
  <si>
    <t xml:space="preserve"> y = 2.05/6 =</t>
  </si>
  <si>
    <t xml:space="preserve"> и столбец F (квадратов отклонений (y-y^)^2</t>
  </si>
  <si>
    <t xml:space="preserve">           Пристраиваем к табл.исходных данных</t>
  </si>
  <si>
    <t>b - коэффициент уравнения при x</t>
  </si>
  <si>
    <t>m - число эксп. Точек, по которым строится градуировочный график</t>
  </si>
  <si>
    <t>b = 0.1578</t>
  </si>
  <si>
    <t>y = 2.05/6=0.342</t>
  </si>
  <si>
    <t>y  - среднее значение y по всем эксп. точкам (D26:D31)</t>
  </si>
  <si>
    <r>
      <t>V0 - остаточная дисперсия (</t>
    </r>
    <r>
      <rPr>
        <sz val="12"/>
        <rFont val="Symbol"/>
        <family val="1"/>
      </rPr>
      <t>S</t>
    </r>
    <r>
      <rPr>
        <sz val="12"/>
        <rFont val="Arial Cyr"/>
        <family val="0"/>
      </rPr>
      <t>(yэксп-yрасч)^2/(m-2)</t>
    </r>
  </si>
  <si>
    <t>V0 = 1.324E-05</t>
  </si>
  <si>
    <t>s0 - квадратный корень из V0</t>
  </si>
  <si>
    <t>s0 = 0.00364</t>
  </si>
  <si>
    <t>V(b) - квадрат стандартной ошибки коэффициента b</t>
  </si>
  <si>
    <t>V(b) = s(b)^2=0.000996^2 = 9.92E-07</t>
  </si>
  <si>
    <t>n - число параллельных определений в точке прогноза</t>
  </si>
  <si>
    <t>x = [Cu], мкг/мл</t>
  </si>
  <si>
    <t xml:space="preserve"> y = A</t>
  </si>
  <si>
    <t xml:space="preserve">Параллельные определения оптической плотности  образца </t>
  </si>
  <si>
    <t>y = A</t>
  </si>
  <si>
    <t>n = 3</t>
  </si>
  <si>
    <t>Рассчитайте концентрацию меди в образце, укажите доверительный интервал.</t>
  </si>
  <si>
    <t>Задача</t>
  </si>
  <si>
    <t>Решение</t>
  </si>
  <si>
    <t>Для спектрографического определения меди построена градуировочная зависимость: y=a+bx</t>
  </si>
  <si>
    <t>y  - среднее значение y по анализам образца  (B13:D13)</t>
  </si>
  <si>
    <t>y = 0.520</t>
  </si>
  <si>
    <t xml:space="preserve">Итак, для расчета доверительного интервала мы нашли: </t>
  </si>
  <si>
    <t>x = (0.52-(-0.000288))/0.1578 = 3.297</t>
  </si>
  <si>
    <t xml:space="preserve"> = 0.018</t>
  </si>
  <si>
    <t xml:space="preserve">  t(0.95,4) = СТЬЮДРАСПОБР(0.05,4) = </t>
  </si>
  <si>
    <t xml:space="preserve">x = 3.30+/-0.018*2.776 = </t>
  </si>
  <si>
    <t>Теперь подставим наши числа в формулы:</t>
  </si>
  <si>
    <t>3.30 +/-</t>
  </si>
  <si>
    <r>
      <t xml:space="preserve">    </t>
    </r>
    <r>
      <rPr>
        <u val="single"/>
        <sz val="12"/>
        <rFont val="Arial Cyr"/>
        <family val="2"/>
      </rPr>
      <t xml:space="preserve">      Получили уравнение регрессии:</t>
    </r>
    <r>
      <rPr>
        <sz val="12"/>
        <rFont val="Arial Cyr"/>
        <family val="0"/>
      </rPr>
      <t xml:space="preserve"> </t>
    </r>
  </si>
  <si>
    <t xml:space="preserve">    Построение градуировочного графика.</t>
  </si>
  <si>
    <r>
      <t>m=6</t>
    </r>
    <r>
      <rPr>
        <sz val="12"/>
        <rFont val="Arial Cyr"/>
        <family val="0"/>
      </rPr>
      <t xml:space="preserve"> (число эксп. точек)</t>
    </r>
  </si>
  <si>
    <r>
      <t xml:space="preserve">тогда </t>
    </r>
    <r>
      <rPr>
        <b/>
        <sz val="12"/>
        <color indexed="10"/>
        <rFont val="Arial Cyr"/>
        <family val="2"/>
      </rPr>
      <t>V(b) = s(b)^2=0.000996^2 = 9.92E-07</t>
    </r>
  </si>
  <si>
    <t>b=0.157825</t>
  </si>
  <si>
    <t>s(x)=</t>
  </si>
  <si>
    <t>x=</t>
  </si>
  <si>
    <t>ts(x)=</t>
  </si>
  <si>
    <t>x+ts=</t>
  </si>
  <si>
    <t>x-ts=</t>
  </si>
  <si>
    <t>нашx=exp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</si>
</sst>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3">
    <font>
      <sz val="12"/>
      <name val="Arial Cyr"/>
      <family val="0"/>
    </font>
    <font>
      <i/>
      <sz val="12"/>
      <name val="Arial Cyr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4"/>
      <color indexed="57"/>
      <name val="Arial Cyr"/>
      <family val="2"/>
    </font>
    <font>
      <b/>
      <sz val="14"/>
      <color indexed="10"/>
      <name val="Arial Cyr"/>
      <family val="2"/>
    </font>
    <font>
      <sz val="12"/>
      <name val="Symbol"/>
      <family val="1"/>
    </font>
    <font>
      <b/>
      <sz val="16"/>
      <name val="Arial Cyr"/>
      <family val="2"/>
    </font>
    <font>
      <b/>
      <i/>
      <u val="single"/>
      <sz val="18"/>
      <name val="Arial Cyr"/>
      <family val="2"/>
    </font>
    <font>
      <u val="single"/>
      <sz val="12"/>
      <name val="Arial Cyr"/>
      <family val="2"/>
    </font>
    <font>
      <b/>
      <sz val="12"/>
      <color indexed="10"/>
      <name val="Arial Cyr"/>
      <family val="2"/>
    </font>
    <font>
      <b/>
      <sz val="11"/>
      <color indexed="13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64" fontId="0" fillId="2" borderId="9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3" borderId="11" xfId="0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/>
    </xf>
    <xf numFmtId="2" fontId="8" fillId="2" borderId="0" xfId="0" applyNumberFormat="1" applyFont="1" applyFill="1" applyAlignment="1">
      <alignment horizontal="left"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164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1" fillId="6" borderId="20" xfId="0" applyFont="1" applyFill="1" applyBorder="1" applyAlignment="1">
      <alignment horizontal="right"/>
    </xf>
    <xf numFmtId="0" fontId="11" fillId="6" borderId="15" xfId="0" applyFont="1" applyFill="1" applyBorder="1" applyAlignment="1">
      <alignment/>
    </xf>
    <xf numFmtId="0" fontId="11" fillId="6" borderId="21" xfId="0" applyFont="1" applyFill="1" applyBorder="1" applyAlignment="1">
      <alignment horizontal="right"/>
    </xf>
    <xf numFmtId="0" fontId="11" fillId="6" borderId="17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1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0" fillId="5" borderId="19" xfId="0" applyNumberFormat="1" applyFill="1" applyBorder="1" applyAlignment="1">
      <alignment horizontal="center"/>
    </xf>
    <xf numFmtId="164" fontId="0" fillId="5" borderId="24" xfId="0" applyNumberFormat="1" applyFill="1" applyBorder="1" applyAlignment="1">
      <alignment horizontal="center"/>
    </xf>
    <xf numFmtId="164" fontId="0" fillId="5" borderId="19" xfId="0" applyNumberFormat="1" applyFill="1" applyBorder="1" applyAlignment="1">
      <alignment horizontal="right"/>
    </xf>
    <xf numFmtId="164" fontId="0" fillId="5" borderId="24" xfId="0" applyNumberForma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8</xdr:col>
      <xdr:colOff>647700</xdr:colOff>
      <xdr:row>5</xdr:row>
      <xdr:rowOff>38100</xdr:rowOff>
    </xdr:to>
    <xdr:sp>
      <xdr:nvSpPr>
        <xdr:cNvPr id="1" name="AutoShape 6"/>
        <xdr:cNvSpPr>
          <a:spLocks/>
        </xdr:cNvSpPr>
      </xdr:nvSpPr>
      <xdr:spPr>
        <a:xfrm>
          <a:off x="209550" y="76200"/>
          <a:ext cx="6886575" cy="914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6350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Доверительный интервал для значения,
 рассчитанного по градуировочному графику.
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933450</xdr:colOff>
      <xdr:row>26</xdr:row>
      <xdr:rowOff>9525</xdr:rowOff>
    </xdr:to>
    <xdr:sp>
      <xdr:nvSpPr>
        <xdr:cNvPr id="2" name="Line 11"/>
        <xdr:cNvSpPr>
          <a:spLocks/>
        </xdr:cNvSpPr>
      </xdr:nvSpPr>
      <xdr:spPr>
        <a:xfrm>
          <a:off x="2724150" y="5495925"/>
          <a:ext cx="923925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933450</xdr:colOff>
      <xdr:row>26</xdr:row>
      <xdr:rowOff>28575</xdr:rowOff>
    </xdr:from>
    <xdr:to>
      <xdr:col>4</xdr:col>
      <xdr:colOff>933450</xdr:colOff>
      <xdr:row>33</xdr:row>
      <xdr:rowOff>0</xdr:rowOff>
    </xdr:to>
    <xdr:sp>
      <xdr:nvSpPr>
        <xdr:cNvPr id="3" name="Line 12"/>
        <xdr:cNvSpPr>
          <a:spLocks/>
        </xdr:cNvSpPr>
      </xdr:nvSpPr>
      <xdr:spPr>
        <a:xfrm>
          <a:off x="3648075" y="5514975"/>
          <a:ext cx="0" cy="131445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32</xdr:row>
      <xdr:rowOff>180975</xdr:rowOff>
    </xdr:from>
    <xdr:to>
      <xdr:col>4</xdr:col>
      <xdr:colOff>933450</xdr:colOff>
      <xdr:row>32</xdr:row>
      <xdr:rowOff>180975</xdr:rowOff>
    </xdr:to>
    <xdr:sp>
      <xdr:nvSpPr>
        <xdr:cNvPr id="4" name="Line 14"/>
        <xdr:cNvSpPr>
          <a:spLocks/>
        </xdr:cNvSpPr>
      </xdr:nvSpPr>
      <xdr:spPr>
        <a:xfrm flipH="1">
          <a:off x="2733675" y="6810375"/>
          <a:ext cx="914400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1162050</xdr:colOff>
      <xdr:row>25</xdr:row>
      <xdr:rowOff>180975</xdr:rowOff>
    </xdr:from>
    <xdr:to>
      <xdr:col>3</xdr:col>
      <xdr:colOff>1162050</xdr:colOff>
      <xdr:row>32</xdr:row>
      <xdr:rowOff>180975</xdr:rowOff>
    </xdr:to>
    <xdr:sp>
      <xdr:nvSpPr>
        <xdr:cNvPr id="5" name="Line 15"/>
        <xdr:cNvSpPr>
          <a:spLocks/>
        </xdr:cNvSpPr>
      </xdr:nvSpPr>
      <xdr:spPr>
        <a:xfrm flipV="1">
          <a:off x="2705100" y="5476875"/>
          <a:ext cx="0" cy="133350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35</xdr:row>
      <xdr:rowOff>95250</xdr:rowOff>
    </xdr:from>
    <xdr:to>
      <xdr:col>3</xdr:col>
      <xdr:colOff>180975</xdr:colOff>
      <xdr:row>35</xdr:row>
      <xdr:rowOff>95250</xdr:rowOff>
    </xdr:to>
    <xdr:sp>
      <xdr:nvSpPr>
        <xdr:cNvPr id="6" name="Line 22"/>
        <xdr:cNvSpPr>
          <a:spLocks/>
        </xdr:cNvSpPr>
      </xdr:nvSpPr>
      <xdr:spPr>
        <a:xfrm>
          <a:off x="1619250" y="7315200"/>
          <a:ext cx="1047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22</xdr:row>
      <xdr:rowOff>104775</xdr:rowOff>
    </xdr:from>
    <xdr:to>
      <xdr:col>1</xdr:col>
      <xdr:colOff>323850</xdr:colOff>
      <xdr:row>25</xdr:row>
      <xdr:rowOff>47625</xdr:rowOff>
    </xdr:to>
    <xdr:sp>
      <xdr:nvSpPr>
        <xdr:cNvPr id="7" name="AutoShape 23"/>
        <xdr:cNvSpPr>
          <a:spLocks/>
        </xdr:cNvSpPr>
      </xdr:nvSpPr>
      <xdr:spPr>
        <a:xfrm>
          <a:off x="114300" y="4819650"/>
          <a:ext cx="400050" cy="523875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57150</xdr:colOff>
      <xdr:row>37</xdr:row>
      <xdr:rowOff>142875</xdr:rowOff>
    </xdr:from>
    <xdr:to>
      <xdr:col>1</xdr:col>
      <xdr:colOff>628650</xdr:colOff>
      <xdr:row>40</xdr:row>
      <xdr:rowOff>76200</xdr:rowOff>
    </xdr:to>
    <xdr:sp>
      <xdr:nvSpPr>
        <xdr:cNvPr id="8" name="AutoShape 24"/>
        <xdr:cNvSpPr>
          <a:spLocks/>
        </xdr:cNvSpPr>
      </xdr:nvSpPr>
      <xdr:spPr>
        <a:xfrm>
          <a:off x="247650" y="7791450"/>
          <a:ext cx="581025" cy="504825"/>
        </a:xfrm>
        <a:prstGeom prst="irregularSeal2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5</xdr:col>
      <xdr:colOff>904875</xdr:colOff>
      <xdr:row>21</xdr:row>
      <xdr:rowOff>171450</xdr:rowOff>
    </xdr:from>
    <xdr:to>
      <xdr:col>6</xdr:col>
      <xdr:colOff>523875</xdr:colOff>
      <xdr:row>24</xdr:row>
      <xdr:rowOff>104775</xdr:rowOff>
    </xdr:to>
    <xdr:sp>
      <xdr:nvSpPr>
        <xdr:cNvPr id="9" name="AutoShape 25"/>
        <xdr:cNvSpPr>
          <a:spLocks/>
        </xdr:cNvSpPr>
      </xdr:nvSpPr>
      <xdr:spPr>
        <a:xfrm>
          <a:off x="4552950" y="4638675"/>
          <a:ext cx="552450" cy="561975"/>
        </a:xfrm>
        <a:prstGeom prst="sun">
          <a:avLst/>
        </a:prstGeom>
        <a:solidFill>
          <a:srgbClr val="00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6</xdr:col>
      <xdr:colOff>66675</xdr:colOff>
      <xdr:row>34</xdr:row>
      <xdr:rowOff>0</xdr:rowOff>
    </xdr:from>
    <xdr:to>
      <xdr:col>6</xdr:col>
      <xdr:colOff>504825</xdr:colOff>
      <xdr:row>36</xdr:row>
      <xdr:rowOff>38100</xdr:rowOff>
    </xdr:to>
    <xdr:sp>
      <xdr:nvSpPr>
        <xdr:cNvPr id="10" name="AutoShape 26"/>
        <xdr:cNvSpPr>
          <a:spLocks/>
        </xdr:cNvSpPr>
      </xdr:nvSpPr>
      <xdr:spPr>
        <a:xfrm>
          <a:off x="4648200" y="7019925"/>
          <a:ext cx="447675" cy="476250"/>
        </a:xfrm>
        <a:prstGeom prst="star24">
          <a:avLst/>
        </a:prstGeom>
        <a:solidFill>
          <a:srgbClr val="CC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2</xdr:col>
      <xdr:colOff>209550</xdr:colOff>
      <xdr:row>33</xdr:row>
      <xdr:rowOff>133350</xdr:rowOff>
    </xdr:from>
    <xdr:to>
      <xdr:col>3</xdr:col>
      <xdr:colOff>57150</xdr:colOff>
      <xdr:row>35</xdr:row>
      <xdr:rowOff>171450</xdr:rowOff>
    </xdr:to>
    <xdr:sp>
      <xdr:nvSpPr>
        <xdr:cNvPr id="11" name="AutoShape 27"/>
        <xdr:cNvSpPr>
          <a:spLocks/>
        </xdr:cNvSpPr>
      </xdr:nvSpPr>
      <xdr:spPr>
        <a:xfrm>
          <a:off x="1190625" y="6962775"/>
          <a:ext cx="409575" cy="428625"/>
        </a:xfrm>
        <a:prstGeom prst="star5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</a:rPr>
            <a:t>2</a:t>
          </a:r>
        </a:p>
      </xdr:txBody>
    </xdr:sp>
    <xdr:clientData/>
  </xdr:twoCellAnchor>
  <xdr:twoCellAnchor>
    <xdr:from>
      <xdr:col>7</xdr:col>
      <xdr:colOff>28575</xdr:colOff>
      <xdr:row>49</xdr:row>
      <xdr:rowOff>47625</xdr:rowOff>
    </xdr:from>
    <xdr:to>
      <xdr:col>7</xdr:col>
      <xdr:colOff>133350</xdr:colOff>
      <xdr:row>49</xdr:row>
      <xdr:rowOff>47625</xdr:rowOff>
    </xdr:to>
    <xdr:sp>
      <xdr:nvSpPr>
        <xdr:cNvPr id="12" name="Line 29"/>
        <xdr:cNvSpPr>
          <a:spLocks/>
        </xdr:cNvSpPr>
      </xdr:nvSpPr>
      <xdr:spPr>
        <a:xfrm>
          <a:off x="5543550" y="10020300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47625</xdr:rowOff>
    </xdr:from>
    <xdr:to>
      <xdr:col>1</xdr:col>
      <xdr:colOff>133350</xdr:colOff>
      <xdr:row>49</xdr:row>
      <xdr:rowOff>47625</xdr:rowOff>
    </xdr:to>
    <xdr:sp>
      <xdr:nvSpPr>
        <xdr:cNvPr id="13" name="Line 30"/>
        <xdr:cNvSpPr>
          <a:spLocks/>
        </xdr:cNvSpPr>
      </xdr:nvSpPr>
      <xdr:spPr>
        <a:xfrm>
          <a:off x="219075" y="10020300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11</xdr:row>
      <xdr:rowOff>57150</xdr:rowOff>
    </xdr:from>
    <xdr:to>
      <xdr:col>5</xdr:col>
      <xdr:colOff>657225</xdr:colOff>
      <xdr:row>11</xdr:row>
      <xdr:rowOff>314325</xdr:rowOff>
    </xdr:to>
    <xdr:grpSp>
      <xdr:nvGrpSpPr>
        <xdr:cNvPr id="14" name="Group 38"/>
        <xdr:cNvGrpSpPr>
          <a:grpSpLocks/>
        </xdr:cNvGrpSpPr>
      </xdr:nvGrpSpPr>
      <xdr:grpSpPr>
        <a:xfrm>
          <a:off x="4029075" y="2286000"/>
          <a:ext cx="276225" cy="257175"/>
          <a:chOff x="362" y="244"/>
          <a:chExt cx="26" cy="27"/>
        </a:xfrm>
        <a:solidFill>
          <a:srgbClr val="FFFFFF"/>
        </a:solidFill>
      </xdr:grpSpPr>
      <xdr:grpSp>
        <xdr:nvGrpSpPr>
          <xdr:cNvPr id="15" name="Group 36"/>
          <xdr:cNvGrpSpPr>
            <a:grpSpLocks/>
          </xdr:cNvGrpSpPr>
        </xdr:nvGrpSpPr>
        <xdr:grpSpPr>
          <a:xfrm>
            <a:off x="362" y="244"/>
            <a:ext cx="26" cy="27"/>
            <a:chOff x="362" y="343"/>
            <a:chExt cx="26" cy="27"/>
          </a:xfrm>
          <a:solidFill>
            <a:srgbClr val="FFFFFF"/>
          </a:solidFill>
        </xdr:grpSpPr>
        <xdr:grpSp>
          <xdr:nvGrpSpPr>
            <xdr:cNvPr id="16" name="Group 34"/>
            <xdr:cNvGrpSpPr>
              <a:grpSpLocks/>
            </xdr:cNvGrpSpPr>
          </xdr:nvGrpSpPr>
          <xdr:grpSpPr>
            <a:xfrm>
              <a:off x="362" y="343"/>
              <a:ext cx="26" cy="27"/>
              <a:chOff x="362" y="342"/>
              <a:chExt cx="26" cy="27"/>
            </a:xfrm>
            <a:solidFill>
              <a:srgbClr val="FFFFFF"/>
            </a:solidFill>
          </xdr:grpSpPr>
          <xdr:sp>
            <xdr:nvSpPr>
              <xdr:cNvPr id="18" name="Line 33"/>
              <xdr:cNvSpPr>
                <a:spLocks/>
              </xdr:cNvSpPr>
            </xdr:nvSpPr>
            <xdr:spPr>
              <a:xfrm>
                <a:off x="368" y="342"/>
                <a:ext cx="15" cy="0"/>
              </a:xfrm>
              <a:prstGeom prst="line">
                <a:avLst/>
              </a:prstGeom>
              <a:noFill/>
              <a:ln w="1905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9" name="Line 35"/>
            <xdr:cNvSpPr>
              <a:spLocks/>
            </xdr:cNvSpPr>
          </xdr:nvSpPr>
          <xdr:spPr>
            <a:xfrm>
              <a:off x="367" y="343"/>
              <a:ext cx="15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0" name="Line 37"/>
          <xdr:cNvSpPr>
            <a:spLocks/>
          </xdr:cNvSpPr>
        </xdr:nvSpPr>
        <xdr:spPr>
          <a:xfrm>
            <a:off x="367" y="244"/>
            <a:ext cx="15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16</xdr:row>
      <xdr:rowOff>76200</xdr:rowOff>
    </xdr:from>
    <xdr:to>
      <xdr:col>4</xdr:col>
      <xdr:colOff>285750</xdr:colOff>
      <xdr:row>18</xdr:row>
      <xdr:rowOff>28575</xdr:rowOff>
    </xdr:to>
    <xdr:grpSp>
      <xdr:nvGrpSpPr>
        <xdr:cNvPr id="21" name="Group 58"/>
        <xdr:cNvGrpSpPr>
          <a:grpSpLocks/>
        </xdr:cNvGrpSpPr>
      </xdr:nvGrpSpPr>
      <xdr:grpSpPr>
        <a:xfrm>
          <a:off x="1314450" y="3552825"/>
          <a:ext cx="1685925" cy="352425"/>
          <a:chOff x="186" y="373"/>
          <a:chExt cx="160" cy="37"/>
        </a:xfrm>
        <a:solidFill>
          <a:srgbClr val="FFFFFF"/>
        </a:solidFill>
      </xdr:grpSpPr>
      <xdr:sp>
        <xdr:nvSpPr>
          <xdr:cNvPr id="23" name="Line 41"/>
          <xdr:cNvSpPr>
            <a:spLocks/>
          </xdr:cNvSpPr>
        </xdr:nvSpPr>
        <xdr:spPr>
          <a:xfrm>
            <a:off x="245" y="382"/>
            <a:ext cx="11" cy="0"/>
          </a:xfrm>
          <a:prstGeom prst="line">
            <a:avLst/>
          </a:prstGeom>
          <a:noFill/>
          <a:ln w="222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55</xdr:row>
      <xdr:rowOff>47625</xdr:rowOff>
    </xdr:from>
    <xdr:to>
      <xdr:col>1</xdr:col>
      <xdr:colOff>123825</xdr:colOff>
      <xdr:row>55</xdr:row>
      <xdr:rowOff>47625</xdr:rowOff>
    </xdr:to>
    <xdr:sp>
      <xdr:nvSpPr>
        <xdr:cNvPr id="24" name="Line 44"/>
        <xdr:cNvSpPr>
          <a:spLocks/>
        </xdr:cNvSpPr>
      </xdr:nvSpPr>
      <xdr:spPr>
        <a:xfrm>
          <a:off x="219075" y="11220450"/>
          <a:ext cx="95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55</xdr:row>
      <xdr:rowOff>38100</xdr:rowOff>
    </xdr:from>
    <xdr:to>
      <xdr:col>7</xdr:col>
      <xdr:colOff>114300</xdr:colOff>
      <xdr:row>55</xdr:row>
      <xdr:rowOff>38100</xdr:rowOff>
    </xdr:to>
    <xdr:sp>
      <xdr:nvSpPr>
        <xdr:cNvPr id="25" name="Line 45"/>
        <xdr:cNvSpPr>
          <a:spLocks/>
        </xdr:cNvSpPr>
      </xdr:nvSpPr>
      <xdr:spPr>
        <a:xfrm>
          <a:off x="5534025" y="11210925"/>
          <a:ext cx="95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95250</xdr:colOff>
      <xdr:row>15</xdr:row>
      <xdr:rowOff>133350</xdr:rowOff>
    </xdr:from>
    <xdr:to>
      <xdr:col>9</xdr:col>
      <xdr:colOff>533400</xdr:colOff>
      <xdr:row>21</xdr:row>
      <xdr:rowOff>95250</xdr:rowOff>
    </xdr:to>
    <xdr:grpSp>
      <xdr:nvGrpSpPr>
        <xdr:cNvPr id="26" name="Group 61"/>
        <xdr:cNvGrpSpPr>
          <a:grpSpLocks/>
        </xdr:cNvGrpSpPr>
      </xdr:nvGrpSpPr>
      <xdr:grpSpPr>
        <a:xfrm>
          <a:off x="3743325" y="3314700"/>
          <a:ext cx="4076700" cy="1247775"/>
          <a:chOff x="331" y="348"/>
          <a:chExt cx="385" cy="131"/>
        </a:xfrm>
        <a:solidFill>
          <a:srgbClr val="FFFFFF"/>
        </a:solidFill>
      </xdr:grpSpPr>
      <xdr:pic>
        <xdr:nvPicPr>
          <xdr:cNvPr id="27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1" y="348"/>
            <a:ext cx="385" cy="131"/>
          </a:xfrm>
          <a:prstGeom prst="rect">
            <a:avLst/>
          </a:prstGeom>
          <a:solidFill>
            <a:srgbClr val="FFCC00"/>
          </a:solidFill>
          <a:ln w="22225" cmpd="sng">
            <a:solidFill>
              <a:srgbClr val="993300"/>
            </a:solidFill>
            <a:headEnd type="none"/>
            <a:tailEnd type="none"/>
          </a:ln>
        </xdr:spPr>
      </xdr:pic>
      <xdr:sp>
        <xdr:nvSpPr>
          <xdr:cNvPr id="28" name="Line 59"/>
          <xdr:cNvSpPr>
            <a:spLocks/>
          </xdr:cNvSpPr>
        </xdr:nvSpPr>
        <xdr:spPr>
          <a:xfrm>
            <a:off x="626" y="361"/>
            <a:ext cx="1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60"/>
          <xdr:cNvSpPr>
            <a:spLocks/>
          </xdr:cNvSpPr>
        </xdr:nvSpPr>
        <xdr:spPr>
          <a:xfrm>
            <a:off x="626" y="371"/>
            <a:ext cx="1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409575</xdr:colOff>
      <xdr:row>11</xdr:row>
      <xdr:rowOff>47625</xdr:rowOff>
    </xdr:from>
    <xdr:to>
      <xdr:col>5</xdr:col>
      <xdr:colOff>590550</xdr:colOff>
      <xdr:row>11</xdr:row>
      <xdr:rowOff>57150</xdr:rowOff>
    </xdr:to>
    <xdr:sp>
      <xdr:nvSpPr>
        <xdr:cNvPr id="30" name="Line 62"/>
        <xdr:cNvSpPr>
          <a:spLocks/>
        </xdr:cNvSpPr>
      </xdr:nvSpPr>
      <xdr:spPr>
        <a:xfrm>
          <a:off x="4057650" y="2276475"/>
          <a:ext cx="1809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190500</xdr:colOff>
      <xdr:row>30</xdr:row>
      <xdr:rowOff>85725</xdr:rowOff>
    </xdr:from>
    <xdr:to>
      <xdr:col>8</xdr:col>
      <xdr:colOff>190500</xdr:colOff>
      <xdr:row>33</xdr:row>
      <xdr:rowOff>133350</xdr:rowOff>
    </xdr:to>
    <xdr:sp>
      <xdr:nvSpPr>
        <xdr:cNvPr id="31" name="Line 64"/>
        <xdr:cNvSpPr>
          <a:spLocks/>
        </xdr:cNvSpPr>
      </xdr:nvSpPr>
      <xdr:spPr>
        <a:xfrm>
          <a:off x="6638925" y="63341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161925</xdr:colOff>
      <xdr:row>31</xdr:row>
      <xdr:rowOff>95250</xdr:rowOff>
    </xdr:from>
    <xdr:to>
      <xdr:col>4</xdr:col>
      <xdr:colOff>161925</xdr:colOff>
      <xdr:row>35</xdr:row>
      <xdr:rowOff>19050</xdr:rowOff>
    </xdr:to>
    <xdr:sp>
      <xdr:nvSpPr>
        <xdr:cNvPr id="32" name="Line 65"/>
        <xdr:cNvSpPr>
          <a:spLocks/>
        </xdr:cNvSpPr>
      </xdr:nvSpPr>
      <xdr:spPr>
        <a:xfrm>
          <a:off x="2876550" y="65341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28</xdr:row>
      <xdr:rowOff>76200</xdr:rowOff>
    </xdr:from>
    <xdr:to>
      <xdr:col>5</xdr:col>
      <xdr:colOff>923925</xdr:colOff>
      <xdr:row>38</xdr:row>
      <xdr:rowOff>47625</xdr:rowOff>
    </xdr:to>
    <xdr:sp>
      <xdr:nvSpPr>
        <xdr:cNvPr id="33" name="AutoShape 66"/>
        <xdr:cNvSpPr>
          <a:spLocks/>
        </xdr:cNvSpPr>
      </xdr:nvSpPr>
      <xdr:spPr>
        <a:xfrm>
          <a:off x="3762375" y="5943600"/>
          <a:ext cx="809625" cy="1943100"/>
        </a:xfrm>
        <a:prstGeom prst="ben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38100</xdr:rowOff>
    </xdr:from>
    <xdr:to>
      <xdr:col>7</xdr:col>
      <xdr:colOff>723900</xdr:colOff>
      <xdr:row>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714500" y="228600"/>
          <a:ext cx="4876800" cy="1247775"/>
          <a:chOff x="331" y="348"/>
          <a:chExt cx="385" cy="13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1" y="348"/>
            <a:ext cx="385" cy="131"/>
          </a:xfrm>
          <a:prstGeom prst="rect">
            <a:avLst/>
          </a:prstGeom>
          <a:solidFill>
            <a:srgbClr val="FFCC00"/>
          </a:solidFill>
          <a:ln w="22225" cmpd="sng">
            <a:solidFill>
              <a:srgbClr val="993300"/>
            </a:solidFill>
            <a:headEnd type="none"/>
            <a:tailEnd type="none"/>
          </a:ln>
        </xdr:spPr>
      </xdr:pic>
      <xdr:sp>
        <xdr:nvSpPr>
          <xdr:cNvPr id="3" name="Line 3"/>
          <xdr:cNvSpPr>
            <a:spLocks/>
          </xdr:cNvSpPr>
        </xdr:nvSpPr>
        <xdr:spPr>
          <a:xfrm>
            <a:off x="626" y="361"/>
            <a:ext cx="1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26" y="371"/>
            <a:ext cx="1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7</xdr:row>
      <xdr:rowOff>161925</xdr:rowOff>
    </xdr:from>
    <xdr:to>
      <xdr:col>6</xdr:col>
      <xdr:colOff>295275</xdr:colOff>
      <xdr:row>9</xdr:row>
      <xdr:rowOff>133350</xdr:rowOff>
    </xdr:to>
    <xdr:grpSp>
      <xdr:nvGrpSpPr>
        <xdr:cNvPr id="5" name="Group 5"/>
        <xdr:cNvGrpSpPr>
          <a:grpSpLocks/>
        </xdr:cNvGrpSpPr>
      </xdr:nvGrpSpPr>
      <xdr:grpSpPr>
        <a:xfrm>
          <a:off x="2809875" y="1495425"/>
          <a:ext cx="2514600" cy="352425"/>
          <a:chOff x="186" y="373"/>
          <a:chExt cx="160" cy="37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245" y="382"/>
            <a:ext cx="11" cy="0"/>
          </a:xfrm>
          <a:prstGeom prst="line">
            <a:avLst/>
          </a:prstGeom>
          <a:noFill/>
          <a:ln w="2222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selection activeCell="H54" sqref="H54"/>
    </sheetView>
  </sheetViews>
  <sheetFormatPr defaultColWidth="8.796875" defaultRowHeight="15"/>
  <cols>
    <col min="1" max="1" width="2" style="0" customWidth="1"/>
    <col min="2" max="2" width="8.296875" style="0" customWidth="1"/>
    <col min="3" max="3" width="5.8984375" style="0" customWidth="1"/>
    <col min="4" max="4" width="12.296875" style="0" customWidth="1"/>
    <col min="5" max="8" width="9.796875" style="0" customWidth="1"/>
    <col min="10" max="10" width="9.8984375" style="0" customWidth="1"/>
    <col min="11" max="11" width="12.199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64"/>
      <c r="B7" s="64"/>
      <c r="C7" s="64"/>
      <c r="D7" s="65" t="s">
        <v>43</v>
      </c>
      <c r="E7" s="64"/>
      <c r="F7" s="64"/>
      <c r="G7" s="64"/>
      <c r="H7" s="64"/>
      <c r="I7" s="64"/>
      <c r="J7" s="64"/>
      <c r="K7" s="64"/>
    </row>
    <row r="8" spans="1:11" ht="20.25" customHeight="1">
      <c r="A8" s="64"/>
      <c r="B8" s="65" t="s">
        <v>45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ht="18" customHeight="1">
      <c r="A9" s="64"/>
      <c r="B9" s="84" t="s">
        <v>37</v>
      </c>
      <c r="C9" s="85"/>
      <c r="D9" s="66">
        <v>0.5</v>
      </c>
      <c r="E9" s="66">
        <v>1</v>
      </c>
      <c r="F9" s="66">
        <v>1.5</v>
      </c>
      <c r="G9" s="66">
        <v>2</v>
      </c>
      <c r="H9" s="66">
        <v>3</v>
      </c>
      <c r="I9" s="66">
        <v>5</v>
      </c>
      <c r="J9" s="64"/>
      <c r="K9" s="64"/>
    </row>
    <row r="10" spans="1:11" ht="15">
      <c r="A10" s="64"/>
      <c r="B10" s="82" t="s">
        <v>38</v>
      </c>
      <c r="C10" s="83"/>
      <c r="D10" s="67">
        <v>0.081</v>
      </c>
      <c r="E10" s="67">
        <v>0.154</v>
      </c>
      <c r="F10" s="67">
        <v>0.233</v>
      </c>
      <c r="G10" s="67">
        <v>0.32</v>
      </c>
      <c r="H10" s="67">
        <v>0.474</v>
      </c>
      <c r="I10" s="67">
        <v>0.788</v>
      </c>
      <c r="J10" s="64"/>
      <c r="K10" s="64"/>
    </row>
    <row r="11" spans="1:11" ht="16.5" thickBot="1">
      <c r="A11" s="64"/>
      <c r="B11" s="65" t="s">
        <v>39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27.75" customHeight="1" thickBot="1">
      <c r="A12" s="64"/>
      <c r="B12" s="68"/>
      <c r="C12" s="68">
        <v>1</v>
      </c>
      <c r="D12" s="68">
        <v>2</v>
      </c>
      <c r="E12" s="69">
        <v>3</v>
      </c>
      <c r="F12" s="78"/>
      <c r="G12" s="80" t="s">
        <v>41</v>
      </c>
      <c r="H12" s="64"/>
      <c r="I12" s="64"/>
      <c r="J12" s="64"/>
      <c r="K12" s="64"/>
    </row>
    <row r="13" spans="1:11" ht="16.5" thickBot="1">
      <c r="A13" s="64"/>
      <c r="B13" s="68" t="s">
        <v>40</v>
      </c>
      <c r="C13" s="68">
        <v>0.517</v>
      </c>
      <c r="D13" s="68">
        <v>0.52</v>
      </c>
      <c r="E13" s="69">
        <v>0.523</v>
      </c>
      <c r="F13" s="79">
        <f>SUM(C13:E13)/3</f>
        <v>0.52</v>
      </c>
      <c r="G13" s="64"/>
      <c r="H13" s="64"/>
      <c r="I13" s="64"/>
      <c r="J13" s="64"/>
      <c r="K13" s="64"/>
    </row>
    <row r="14" spans="1:11" ht="15.75">
      <c r="A14" s="64"/>
      <c r="B14" s="65" t="s">
        <v>42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3.25">
      <c r="A16" s="1"/>
      <c r="B16" s="11" t="s">
        <v>44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9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"/>
      <c r="B18" s="9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9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9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9.5" customHeight="1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9" t="s">
        <v>56</v>
      </c>
      <c r="C23" s="20"/>
      <c r="D23" s="20"/>
      <c r="E23" s="21"/>
      <c r="F23" s="1"/>
      <c r="G23" s="13" t="s">
        <v>24</v>
      </c>
      <c r="H23" s="14"/>
      <c r="I23" s="14"/>
      <c r="J23" s="15"/>
      <c r="K23" s="1"/>
    </row>
    <row r="24" spans="1:11" ht="15">
      <c r="A24" s="1"/>
      <c r="B24" s="22"/>
      <c r="C24" s="23" t="s">
        <v>16</v>
      </c>
      <c r="D24" s="23"/>
      <c r="E24" s="24"/>
      <c r="F24" s="1"/>
      <c r="G24" s="16" t="s">
        <v>21</v>
      </c>
      <c r="H24" s="17"/>
      <c r="I24" s="17"/>
      <c r="J24" s="18"/>
      <c r="K24" s="1"/>
    </row>
    <row r="25" spans="1:11" ht="15.75">
      <c r="A25" s="1"/>
      <c r="B25" s="22"/>
      <c r="C25" s="70" t="s">
        <v>57</v>
      </c>
      <c r="D25" s="23"/>
      <c r="E25" s="24"/>
      <c r="F25" s="1"/>
      <c r="G25" s="16" t="s">
        <v>23</v>
      </c>
      <c r="H25" s="17"/>
      <c r="I25" s="17"/>
      <c r="J25" s="18"/>
      <c r="K25" s="1"/>
    </row>
    <row r="26" spans="1:11" ht="15">
      <c r="A26" s="1"/>
      <c r="B26" s="22"/>
      <c r="C26" s="2"/>
      <c r="D26" s="2" t="s">
        <v>2</v>
      </c>
      <c r="E26" s="25"/>
      <c r="F26" s="1"/>
      <c r="G26" s="52" t="s">
        <v>5</v>
      </c>
      <c r="H26" s="7" t="s">
        <v>10</v>
      </c>
      <c r="I26" s="17"/>
      <c r="J26" s="18"/>
      <c r="K26" s="1"/>
    </row>
    <row r="27" spans="1:11" ht="15">
      <c r="A27" s="1"/>
      <c r="B27" s="22"/>
      <c r="C27" s="2"/>
      <c r="D27" s="3" t="s">
        <v>0</v>
      </c>
      <c r="E27" s="26" t="s">
        <v>1</v>
      </c>
      <c r="F27" s="1"/>
      <c r="G27" s="53" t="s">
        <v>6</v>
      </c>
      <c r="H27" s="12" t="s">
        <v>8</v>
      </c>
      <c r="I27" s="17"/>
      <c r="J27" s="18"/>
      <c r="K27" s="1"/>
    </row>
    <row r="28" spans="1:11" ht="15">
      <c r="A28" s="1"/>
      <c r="B28" s="22"/>
      <c r="C28" s="2">
        <v>1</v>
      </c>
      <c r="D28" s="4">
        <v>0.5</v>
      </c>
      <c r="E28" s="27">
        <v>0.081</v>
      </c>
      <c r="F28" s="1"/>
      <c r="G28" s="52">
        <f aca="true" t="shared" si="0" ref="G28:G33">-0.0002875+0.1578*D28</f>
        <v>0.0786125</v>
      </c>
      <c r="H28" s="7">
        <f aca="true" t="shared" si="1" ref="H28:H33">(E28-G28)^2</f>
        <v>5.700156250000004E-06</v>
      </c>
      <c r="I28" s="17"/>
      <c r="J28" s="18"/>
      <c r="K28" s="1"/>
    </row>
    <row r="29" spans="1:11" ht="15">
      <c r="A29" s="1"/>
      <c r="B29" s="22"/>
      <c r="C29" s="2">
        <v>2</v>
      </c>
      <c r="D29" s="4">
        <v>1</v>
      </c>
      <c r="E29" s="27">
        <v>0.154</v>
      </c>
      <c r="F29" s="1"/>
      <c r="G29" s="52">
        <f t="shared" si="0"/>
        <v>0.1575125</v>
      </c>
      <c r="H29" s="7">
        <f t="shared" si="1"/>
        <v>1.2337656250000013E-05</v>
      </c>
      <c r="I29" s="17"/>
      <c r="J29" s="18"/>
      <c r="K29" s="1"/>
    </row>
    <row r="30" spans="1:11" ht="15">
      <c r="A30" s="1"/>
      <c r="B30" s="22"/>
      <c r="C30" s="2">
        <v>3</v>
      </c>
      <c r="D30" s="4">
        <v>1.5</v>
      </c>
      <c r="E30" s="27">
        <v>0.233</v>
      </c>
      <c r="F30" s="1"/>
      <c r="G30" s="52">
        <f t="shared" si="0"/>
        <v>0.2364125</v>
      </c>
      <c r="H30" s="7">
        <f t="shared" si="1"/>
        <v>1.1645156249999897E-05</v>
      </c>
      <c r="I30" s="17"/>
      <c r="J30" s="18"/>
      <c r="K30" s="1"/>
    </row>
    <row r="31" spans="1:11" ht="15">
      <c r="A31" s="1"/>
      <c r="B31" s="22"/>
      <c r="C31" s="2">
        <v>4</v>
      </c>
      <c r="D31" s="4">
        <v>2</v>
      </c>
      <c r="E31" s="27">
        <v>0.32</v>
      </c>
      <c r="F31" s="1"/>
      <c r="G31" s="52">
        <f t="shared" si="0"/>
        <v>0.3153125</v>
      </c>
      <c r="H31" s="7">
        <f t="shared" si="1"/>
        <v>2.1972656250000104E-05</v>
      </c>
      <c r="I31" s="17"/>
      <c r="J31" s="18"/>
      <c r="K31" s="1"/>
    </row>
    <row r="32" spans="1:11" ht="15">
      <c r="A32" s="1"/>
      <c r="B32" s="22"/>
      <c r="C32" s="2">
        <v>5</v>
      </c>
      <c r="D32" s="4">
        <v>3</v>
      </c>
      <c r="E32" s="27">
        <v>0.474</v>
      </c>
      <c r="F32" s="1"/>
      <c r="G32" s="52">
        <f t="shared" si="0"/>
        <v>0.4731125</v>
      </c>
      <c r="H32" s="7">
        <f t="shared" si="1"/>
        <v>7.876562499999743E-07</v>
      </c>
      <c r="I32" s="17"/>
      <c r="J32" s="18"/>
      <c r="K32" s="1"/>
    </row>
    <row r="33" spans="1:11" ht="15.75" thickBot="1">
      <c r="A33" s="1"/>
      <c r="B33" s="28"/>
      <c r="C33" s="29">
        <v>6</v>
      </c>
      <c r="D33" s="30">
        <v>5</v>
      </c>
      <c r="E33" s="31">
        <v>0.788</v>
      </c>
      <c r="F33" s="1"/>
      <c r="G33" s="54">
        <f t="shared" si="0"/>
        <v>0.7887124999999999</v>
      </c>
      <c r="H33" s="55">
        <f t="shared" si="1"/>
        <v>5.076562499998486E-07</v>
      </c>
      <c r="I33" s="56"/>
      <c r="J33" s="57"/>
      <c r="K33" s="1"/>
    </row>
    <row r="34" spans="1:11" ht="15">
      <c r="A34" s="1"/>
      <c r="B34" s="23"/>
      <c r="C34" s="23"/>
      <c r="D34" s="34"/>
      <c r="E34" s="35"/>
      <c r="F34" s="23"/>
      <c r="G34" s="1"/>
      <c r="H34" s="1"/>
      <c r="I34" s="1"/>
      <c r="J34" s="1"/>
      <c r="K34" s="1"/>
    </row>
    <row r="35" spans="1:11" ht="15.75">
      <c r="A35" s="1"/>
      <c r="B35" s="1"/>
      <c r="C35" s="1"/>
      <c r="D35" s="6" t="s">
        <v>20</v>
      </c>
      <c r="E35" s="5">
        <f>SUM(E28:E33)</f>
        <v>2.05</v>
      </c>
      <c r="F35" s="1"/>
      <c r="G35" s="73" t="s">
        <v>9</v>
      </c>
      <c r="H35" s="74">
        <f>SUM(H28:H33)/4</f>
        <v>1.3237734374999961E-05</v>
      </c>
      <c r="I35" s="58"/>
      <c r="J35" s="59"/>
      <c r="K35" s="1"/>
    </row>
    <row r="36" spans="1:11" ht="18.75" customHeight="1">
      <c r="A36" s="1"/>
      <c r="B36" s="1"/>
      <c r="C36" s="1"/>
      <c r="D36" s="71" t="s">
        <v>22</v>
      </c>
      <c r="E36" s="72">
        <f>E35/6</f>
        <v>0.3416666666666666</v>
      </c>
      <c r="F36" s="1"/>
      <c r="G36" s="75" t="s">
        <v>11</v>
      </c>
      <c r="H36" s="76">
        <f>SQRT(H35)</f>
        <v>0.0036383697413814283</v>
      </c>
      <c r="I36" s="60"/>
      <c r="J36" s="61"/>
      <c r="K36" s="1"/>
    </row>
    <row r="37" spans="1:11" ht="15">
      <c r="A37" s="1"/>
      <c r="B37" s="1"/>
      <c r="C37" s="1"/>
      <c r="D37" s="1"/>
      <c r="E37" s="1"/>
      <c r="F37" s="1"/>
      <c r="G37" s="23"/>
      <c r="H37" s="23"/>
      <c r="I37" s="23"/>
      <c r="J37" s="23"/>
      <c r="K37" s="1"/>
    </row>
    <row r="38" spans="1:11" ht="15">
      <c r="A38" s="1"/>
      <c r="B38" s="32"/>
      <c r="C38" s="32" t="s">
        <v>17</v>
      </c>
      <c r="D38" s="32"/>
      <c r="E38" s="32"/>
      <c r="F38" s="32"/>
      <c r="G38" s="32"/>
      <c r="H38" s="1"/>
      <c r="I38" s="1"/>
      <c r="J38" s="1"/>
      <c r="K38" s="1"/>
    </row>
    <row r="39" spans="1:11" ht="15">
      <c r="A39" s="1"/>
      <c r="B39" s="32"/>
      <c r="C39" s="32"/>
      <c r="D39" s="62"/>
      <c r="E39" s="62" t="s">
        <v>13</v>
      </c>
      <c r="F39" s="62" t="s">
        <v>12</v>
      </c>
      <c r="G39" s="32"/>
      <c r="H39" s="1"/>
      <c r="I39" s="1"/>
      <c r="J39" s="1"/>
      <c r="K39" s="1"/>
    </row>
    <row r="40" spans="1:11" ht="15">
      <c r="A40" s="1"/>
      <c r="B40" s="32"/>
      <c r="C40" s="33" t="s">
        <v>14</v>
      </c>
      <c r="D40" s="63" t="s">
        <v>3</v>
      </c>
      <c r="E40" s="63">
        <v>-0.0002875000000002523</v>
      </c>
      <c r="F40" s="63">
        <v>0.0026198684962226693</v>
      </c>
      <c r="G40" s="32"/>
      <c r="H40" s="1"/>
      <c r="I40" s="1"/>
      <c r="J40" s="1"/>
      <c r="K40" s="1"/>
    </row>
    <row r="41" spans="1:11" ht="15">
      <c r="A41" s="1"/>
      <c r="B41" s="32"/>
      <c r="C41" s="33" t="s">
        <v>15</v>
      </c>
      <c r="D41" s="63" t="s">
        <v>4</v>
      </c>
      <c r="E41" s="63">
        <v>0.15782500000000008</v>
      </c>
      <c r="F41" s="63">
        <v>0.0009961645195448415</v>
      </c>
      <c r="G41" s="32"/>
      <c r="H41" s="1"/>
      <c r="I41" s="1"/>
      <c r="J41" s="1"/>
      <c r="K41" s="1"/>
    </row>
    <row r="42" spans="1:11" ht="15.75">
      <c r="A42" s="1"/>
      <c r="B42" s="32"/>
      <c r="C42" s="33"/>
      <c r="D42" s="77" t="s">
        <v>59</v>
      </c>
      <c r="E42" s="32"/>
      <c r="F42" s="32"/>
      <c r="G42" s="32"/>
      <c r="H42" s="1"/>
      <c r="I42" s="1"/>
      <c r="J42" s="1"/>
      <c r="K42" s="1"/>
    </row>
    <row r="43" spans="1:11" ht="15">
      <c r="A43" s="1"/>
      <c r="B43" s="32" t="s">
        <v>55</v>
      </c>
      <c r="C43" s="32"/>
      <c r="D43" s="32"/>
      <c r="E43" s="32"/>
      <c r="F43" s="32"/>
      <c r="G43" s="32"/>
      <c r="H43" s="1"/>
      <c r="I43" s="1"/>
      <c r="J43" s="1"/>
      <c r="K43" s="1"/>
    </row>
    <row r="44" spans="1:11" ht="15">
      <c r="A44" s="1"/>
      <c r="B44" s="32" t="s">
        <v>19</v>
      </c>
      <c r="C44" s="32"/>
      <c r="D44" s="32"/>
      <c r="E44" s="32"/>
      <c r="F44" s="32"/>
      <c r="G44" s="32"/>
      <c r="H44" s="1"/>
      <c r="I44" s="1"/>
      <c r="J44" s="1"/>
      <c r="K44" s="1"/>
    </row>
    <row r="45" spans="1:11" ht="15">
      <c r="A45" s="1"/>
      <c r="B45" s="32" t="s">
        <v>18</v>
      </c>
      <c r="C45" s="32"/>
      <c r="D45" s="32"/>
      <c r="E45" s="32"/>
      <c r="F45" s="32"/>
      <c r="G45" s="32"/>
      <c r="H45" s="1"/>
      <c r="I45" s="1"/>
      <c r="J45" s="1"/>
      <c r="K45" s="1"/>
    </row>
    <row r="46" spans="1:11" ht="15.75">
      <c r="A46" s="1"/>
      <c r="B46" s="32" t="s">
        <v>58</v>
      </c>
      <c r="C46" s="32"/>
      <c r="D46" s="32"/>
      <c r="E46" s="32"/>
      <c r="F46" s="32"/>
      <c r="G46" s="32"/>
      <c r="H46" s="1"/>
      <c r="I46" s="1"/>
      <c r="J46" s="1"/>
      <c r="K46" s="1"/>
    </row>
    <row r="47" spans="1:11" ht="15.7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36" t="s">
        <v>48</v>
      </c>
      <c r="C48" s="37"/>
      <c r="D48" s="37"/>
      <c r="E48" s="37"/>
      <c r="F48" s="37"/>
      <c r="G48" s="37"/>
      <c r="H48" s="37"/>
      <c r="I48" s="37"/>
      <c r="J48" s="38"/>
      <c r="K48" s="1"/>
    </row>
    <row r="49" spans="1:11" ht="15.75">
      <c r="A49" s="1"/>
      <c r="B49" s="39" t="s">
        <v>26</v>
      </c>
      <c r="C49" s="40"/>
      <c r="D49" s="40"/>
      <c r="E49" s="40"/>
      <c r="F49" s="40"/>
      <c r="G49" s="40"/>
      <c r="H49" s="41" t="s">
        <v>7</v>
      </c>
      <c r="I49" s="40"/>
      <c r="J49" s="42"/>
      <c r="K49" s="1"/>
    </row>
    <row r="50" spans="1:11" ht="15.75">
      <c r="A50" s="1"/>
      <c r="B50" s="43" t="s">
        <v>29</v>
      </c>
      <c r="C50" s="40"/>
      <c r="D50" s="40"/>
      <c r="E50" s="40"/>
      <c r="F50" s="40"/>
      <c r="G50" s="40"/>
      <c r="H50" s="44" t="s">
        <v>28</v>
      </c>
      <c r="I50" s="40"/>
      <c r="J50" s="42"/>
      <c r="K50" s="1"/>
    </row>
    <row r="51" spans="1:11" ht="15.75">
      <c r="A51" s="1"/>
      <c r="B51" s="39" t="s">
        <v>25</v>
      </c>
      <c r="C51" s="40"/>
      <c r="D51" s="40"/>
      <c r="E51" s="40"/>
      <c r="F51" s="40"/>
      <c r="G51" s="40"/>
      <c r="H51" s="41" t="s">
        <v>27</v>
      </c>
      <c r="I51" s="40"/>
      <c r="J51" s="42"/>
      <c r="K51" s="1"/>
    </row>
    <row r="52" spans="1:11" ht="15.75">
      <c r="A52" s="1"/>
      <c r="B52" s="39" t="s">
        <v>30</v>
      </c>
      <c r="C52" s="40"/>
      <c r="D52" s="40"/>
      <c r="E52" s="40"/>
      <c r="F52" s="40"/>
      <c r="G52" s="40"/>
      <c r="H52" s="41" t="s">
        <v>31</v>
      </c>
      <c r="I52" s="40"/>
      <c r="J52" s="42"/>
      <c r="K52" s="1"/>
    </row>
    <row r="53" spans="1:11" ht="15.75">
      <c r="A53" s="1"/>
      <c r="B53" s="39" t="s">
        <v>32</v>
      </c>
      <c r="C53" s="40"/>
      <c r="D53" s="40"/>
      <c r="E53" s="40"/>
      <c r="F53" s="40"/>
      <c r="G53" s="40"/>
      <c r="H53" s="41" t="s">
        <v>33</v>
      </c>
      <c r="I53" s="40"/>
      <c r="J53" s="42"/>
      <c r="K53" s="1"/>
    </row>
    <row r="54" spans="1:11" ht="15.75">
      <c r="A54" s="1"/>
      <c r="B54" s="39" t="s">
        <v>34</v>
      </c>
      <c r="C54" s="40"/>
      <c r="D54" s="40"/>
      <c r="E54" s="40"/>
      <c r="F54" s="40"/>
      <c r="G54" s="40"/>
      <c r="H54" s="41" t="s">
        <v>35</v>
      </c>
      <c r="I54" s="40"/>
      <c r="J54" s="42"/>
      <c r="K54" s="1"/>
    </row>
    <row r="55" spans="1:11" ht="15.75">
      <c r="A55" s="1"/>
      <c r="B55" s="39" t="s">
        <v>36</v>
      </c>
      <c r="C55" s="40"/>
      <c r="D55" s="40"/>
      <c r="E55" s="40"/>
      <c r="F55" s="40"/>
      <c r="G55" s="40"/>
      <c r="H55" s="41" t="s">
        <v>41</v>
      </c>
      <c r="I55" s="40"/>
      <c r="J55" s="42"/>
      <c r="K55" s="1"/>
    </row>
    <row r="56" spans="1:11" ht="16.5" thickBot="1">
      <c r="A56" s="1"/>
      <c r="B56" s="45" t="s">
        <v>46</v>
      </c>
      <c r="C56" s="46"/>
      <c r="D56" s="46"/>
      <c r="E56" s="46"/>
      <c r="F56" s="46"/>
      <c r="G56" s="46"/>
      <c r="H56" s="47" t="s">
        <v>47</v>
      </c>
      <c r="I56" s="46"/>
      <c r="J56" s="48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>
      <c r="A58" s="1"/>
      <c r="B58" s="9" t="s">
        <v>53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>
      <c r="A60" s="1"/>
      <c r="B60" s="49"/>
      <c r="C60" s="9" t="s">
        <v>49</v>
      </c>
      <c r="D60" s="9"/>
      <c r="E60" s="9"/>
      <c r="F60" s="9"/>
      <c r="G60" s="9" t="s">
        <v>51</v>
      </c>
      <c r="H60" s="9"/>
      <c r="I60" s="9"/>
      <c r="J60" s="9">
        <f>TINV(0.05,4)</f>
        <v>2.776450855890289</v>
      </c>
      <c r="K60" s="1"/>
    </row>
    <row r="61" spans="1:11" ht="15.75">
      <c r="A61" s="1"/>
      <c r="B61" s="1"/>
      <c r="C61" s="9"/>
      <c r="D61" s="9"/>
      <c r="E61" s="9"/>
      <c r="F61" s="9"/>
      <c r="G61" s="9"/>
      <c r="H61" s="9"/>
      <c r="I61" s="9"/>
      <c r="J61" s="9"/>
      <c r="K61" s="1"/>
    </row>
    <row r="62" spans="1:11" ht="15.75">
      <c r="A62" s="1"/>
      <c r="B62" s="1"/>
      <c r="C62" s="9"/>
      <c r="D62" s="9"/>
      <c r="E62" s="9"/>
      <c r="F62" s="9"/>
      <c r="G62" s="9"/>
      <c r="H62" s="9"/>
      <c r="I62" s="9"/>
      <c r="J62" s="9"/>
      <c r="K62" s="1"/>
    </row>
    <row r="63" spans="1:11" ht="15.75">
      <c r="A63" s="50"/>
      <c r="B63" s="1"/>
      <c r="C63" s="9"/>
      <c r="D63" s="9"/>
      <c r="E63" s="9"/>
      <c r="F63" s="9"/>
      <c r="G63" s="9"/>
      <c r="H63" s="9" t="s">
        <v>50</v>
      </c>
      <c r="I63" s="9"/>
      <c r="J63" s="9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27.75" customHeight="1">
      <c r="A66" s="1"/>
      <c r="B66" s="1"/>
      <c r="C66" s="10" t="s">
        <v>52</v>
      </c>
      <c r="D66" s="1"/>
      <c r="E66" s="10"/>
      <c r="F66" s="10" t="s">
        <v>54</v>
      </c>
      <c r="G66" s="51">
        <f>0.018*2.776</f>
        <v>0.04996799999999999</v>
      </c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ht="15">
      <c r="B68" s="8"/>
    </row>
    <row r="69" ht="15">
      <c r="B69" s="8"/>
    </row>
    <row r="70" ht="15">
      <c r="B70" s="8"/>
    </row>
    <row r="71" ht="15">
      <c r="B71" s="8"/>
    </row>
    <row r="72" spans="1:2" ht="15">
      <c r="A72" s="8"/>
      <c r="B72" s="8"/>
    </row>
    <row r="73" spans="1:2" ht="15">
      <c r="A73" s="8"/>
      <c r="B73" s="8"/>
    </row>
    <row r="74" spans="1:2" ht="15">
      <c r="A74" s="8"/>
      <c r="B74" s="8"/>
    </row>
    <row r="75" spans="1:2" ht="15">
      <c r="A75" s="8"/>
      <c r="B75" s="8"/>
    </row>
    <row r="76" spans="1:2" ht="15">
      <c r="A76" s="8"/>
      <c r="B76" s="8"/>
    </row>
    <row r="77" spans="1:2" ht="15">
      <c r="A77" s="8"/>
      <c r="B77" s="8"/>
    </row>
    <row r="78" spans="1:2" ht="15">
      <c r="A78" s="8"/>
      <c r="B78" s="8"/>
    </row>
    <row r="79" spans="1:2" ht="15">
      <c r="A79" s="8"/>
      <c r="B79" s="8"/>
    </row>
    <row r="80" spans="1:2" ht="15">
      <c r="A80" s="8"/>
      <c r="B80" s="8"/>
    </row>
    <row r="81" spans="1:2" ht="15">
      <c r="A81" s="8"/>
      <c r="B81" s="8"/>
    </row>
    <row r="82" spans="1:2" ht="15">
      <c r="A82" s="8"/>
      <c r="B82" s="8"/>
    </row>
    <row r="83" spans="1:2" ht="15">
      <c r="A83" s="8"/>
      <c r="B83" s="8"/>
    </row>
    <row r="84" spans="1:2" ht="15">
      <c r="A84" s="8"/>
      <c r="B84" s="8"/>
    </row>
    <row r="85" spans="1:2" ht="15">
      <c r="A85" s="8"/>
      <c r="B85" s="8"/>
    </row>
    <row r="86" spans="1:2" ht="15">
      <c r="A86" s="8"/>
      <c r="B86" s="8"/>
    </row>
  </sheetData>
  <mergeCells count="2">
    <mergeCell ref="B10:C10"/>
    <mergeCell ref="B9:C9"/>
  </mergeCells>
  <printOptions/>
  <pageMargins left="0.75" right="0.75" top="1" bottom="1" header="0.5" footer="0.5"/>
  <pageSetup horizontalDpi="180" verticalDpi="180" orientation="portrait" paperSize="9" r:id="rId7"/>
  <drawing r:id="rId6"/>
  <legacyDrawing r:id="rId5"/>
  <oleObjects>
    <oleObject progId="Equation.3" shapeId="1457934" r:id="rId1"/>
    <oleObject progId="Equation.3" shapeId="2842832" r:id="rId2"/>
    <oleObject progId="Equation.3" shapeId="2886682" r:id="rId3"/>
    <oleObject progId="Equation.3" shapeId="306344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V16384"/>
    </sheetView>
  </sheetViews>
  <sheetFormatPr defaultColWidth="8.796875" defaultRowHeight="15"/>
  <sheetData>
    <row r="1" spans="1:3" ht="15">
      <c r="A1">
        <v>5.3</v>
      </c>
      <c r="C1">
        <f>TINV(0.05,3)</f>
        <v>3.182449290761724</v>
      </c>
    </row>
    <row r="2" ht="15">
      <c r="A2">
        <v>10.8</v>
      </c>
    </row>
    <row r="3" ht="15">
      <c r="A3">
        <v>12.9</v>
      </c>
    </row>
    <row r="4" ht="15">
      <c r="A4">
        <v>19.7</v>
      </c>
    </row>
    <row r="5" ht="15">
      <c r="A5">
        <v>20.4</v>
      </c>
    </row>
    <row r="6" spans="1:2" ht="15">
      <c r="A6">
        <f>SUM(A1:A5)</f>
        <v>69.1</v>
      </c>
      <c r="B6">
        <f>A6/5</f>
        <v>13.819999999999999</v>
      </c>
    </row>
    <row r="11" ht="15">
      <c r="H11" t="s">
        <v>65</v>
      </c>
    </row>
    <row r="12" spans="1:9" ht="15">
      <c r="A12" s="81" t="s">
        <v>60</v>
      </c>
      <c r="B12">
        <f>SQRT(1.262)/7.712*SQRT(1+1/5+0.7339^2*(13.82-5)^2/7.712^2/1.262)</f>
        <v>0.1931528827886824</v>
      </c>
      <c r="C12" s="81" t="s">
        <v>61</v>
      </c>
      <c r="D12">
        <f>(5-(-11.4512))/7.712</f>
        <v>2.133195020746888</v>
      </c>
      <c r="E12">
        <f>EXP(D12)</f>
        <v>8.441795481406922</v>
      </c>
      <c r="F12" s="81" t="s">
        <v>63</v>
      </c>
      <c r="G12">
        <f>D12+B13</f>
        <v>2.7478942194248477</v>
      </c>
      <c r="H12">
        <f>EXP(G12)</f>
        <v>15.60972659164448</v>
      </c>
      <c r="I12">
        <f>H12-E12</f>
        <v>7.167931110237557</v>
      </c>
    </row>
    <row r="13" spans="1:9" ht="15">
      <c r="A13" s="81" t="s">
        <v>62</v>
      </c>
      <c r="B13">
        <f>B12*3.182449</f>
        <v>0.6146991986779595</v>
      </c>
      <c r="F13" s="81" t="s">
        <v>64</v>
      </c>
      <c r="G13">
        <f>D12-B13</f>
        <v>1.5184958220689284</v>
      </c>
      <c r="H13">
        <f>EXP(G13)</f>
        <v>4.5653529247621965</v>
      </c>
      <c r="I13">
        <f>E12-H13</f>
        <v>3.876442556644726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139501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dcterms:created xsi:type="dcterms:W3CDTF">2006-02-26T12:39:45Z</dcterms:created>
  <dcterms:modified xsi:type="dcterms:W3CDTF">2011-02-13T16:38:35Z</dcterms:modified>
  <cp:category/>
  <cp:version/>
  <cp:contentType/>
  <cp:contentStatus/>
</cp:coreProperties>
</file>